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trent_morton_usda_gov/Documents/Desktop/WORK/AG ECONOMICS/FY 2021-Present/Soil Carbon Testing/"/>
    </mc:Choice>
  </mc:AlternateContent>
  <xr:revisionPtr revIDLastSave="17" documentId="8_{B2B44DBC-6870-43B7-8EDB-3C3132870E96}" xr6:coauthVersionLast="47" xr6:coauthVersionMax="47" xr10:uidLastSave="{93225A04-FB6B-43FD-A770-D8AEBCAD6691}"/>
  <bookViews>
    <workbookView xWindow="-120" yWindow="-120" windowWidth="29040" windowHeight="15720" xr2:uid="{28650560-356A-4F2A-9416-4F9BF74E315C}"/>
  </bookViews>
  <sheets>
    <sheet name="INPUTS" sheetId="2" r:id="rId1"/>
    <sheet name="LABOR" sheetId="3" r:id="rId2"/>
    <sheet name="MACHINERY" sheetId="4" r:id="rId3"/>
    <sheet name="TOTAL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10" i="5"/>
  <c r="B9" i="5"/>
  <c r="G5" i="4"/>
  <c r="C14" i="4" s="1"/>
  <c r="G6" i="4"/>
  <c r="C15" i="4" s="1"/>
  <c r="G7" i="4"/>
  <c r="C16" i="4" s="1"/>
  <c r="G8" i="4"/>
  <c r="C17" i="4" s="1"/>
  <c r="G4" i="4"/>
  <c r="C13" i="4" s="1"/>
  <c r="B17" i="4"/>
  <c r="B16" i="4"/>
  <c r="B15" i="4"/>
  <c r="B14" i="4"/>
  <c r="B13" i="4"/>
  <c r="C18" i="4" l="1"/>
  <c r="B18" i="4"/>
  <c r="C58" i="2"/>
  <c r="B3" i="5" s="1"/>
  <c r="B19" i="4" l="1"/>
  <c r="B5" i="5" s="1"/>
  <c r="C44" i="2"/>
  <c r="B2" i="5" l="1"/>
  <c r="E18" i="3" l="1"/>
  <c r="E17" i="3"/>
  <c r="E16" i="3"/>
  <c r="E15" i="3"/>
  <c r="E14" i="3"/>
  <c r="E13" i="3"/>
  <c r="E11" i="3"/>
  <c r="E9" i="3"/>
  <c r="E7" i="3"/>
  <c r="E6" i="3"/>
  <c r="E5" i="3"/>
  <c r="E4" i="3"/>
  <c r="C60" i="2" l="1"/>
  <c r="E19" i="3"/>
  <c r="B4" i="5" s="1"/>
  <c r="B6" i="5" s="1"/>
</calcChain>
</file>

<file path=xl/sharedStrings.xml><?xml version="1.0" encoding="utf-8"?>
<sst xmlns="http://schemas.openxmlformats.org/spreadsheetml/2006/main" count="157" uniqueCount="131">
  <si>
    <t>Prep</t>
  </si>
  <si>
    <t>START-UP INPUT COSTS (CORE SAMPLING)</t>
  </si>
  <si>
    <t>Item</t>
  </si>
  <si>
    <t>Unit #</t>
  </si>
  <si>
    <t>Price ($US)</t>
  </si>
  <si>
    <t>Equipment</t>
  </si>
  <si>
    <t>---</t>
  </si>
  <si>
    <t xml:space="preserve">  Fridgidaire 24.8 cu. ft. Chest Freezer</t>
  </si>
  <si>
    <t xml:space="preserve">  Garmin eTrex 10 Worlwide Handheld GPS Navigator</t>
  </si>
  <si>
    <t xml:space="preserve">  Giddings #15-TS / Model GSRTS</t>
  </si>
  <si>
    <t xml:space="preserve">  Gooseneck Trailer with Brakes (GVW 14,000 lb - 8' x 20')</t>
  </si>
  <si>
    <t>**MSRP: $5,780; usage is taken into account in the "Machinery" section.</t>
  </si>
  <si>
    <t xml:space="preserve">  John Deere Gator Work Series Utility Vehicle 4WD</t>
  </si>
  <si>
    <t xml:space="preserve">  Thermo Scientific Lindberg Blue M Box Furnace</t>
  </si>
  <si>
    <t>Giddings Tooling</t>
  </si>
  <si>
    <t xml:space="preserve">  Adapter Bolt Assembly 1-1/4" Kelly Bar</t>
  </si>
  <si>
    <t xml:space="preserve">  Adapter Pin (2")</t>
  </si>
  <si>
    <t xml:space="preserve"> </t>
  </si>
  <si>
    <t xml:space="preserve">  Soil Tube Cleaning Brush (2")</t>
  </si>
  <si>
    <t xml:space="preserve">  Soil Tube Cleaning Brush Handle (4')</t>
  </si>
  <si>
    <t xml:space="preserve">  Standard Soil Tube Adapter 1-1/4" Kelly Bar (2")</t>
  </si>
  <si>
    <t xml:space="preserve">      </t>
  </si>
  <si>
    <t>Miscellaneous</t>
  </si>
  <si>
    <t xml:space="preserve">  1-1/4" x 48" Hardwood Round Dowel</t>
  </si>
  <si>
    <t xml:space="preserve">  Empire 48" Aluminum Straight Edge Ruler</t>
  </si>
  <si>
    <t xml:space="preserve">  Gearwrench 7" Round File</t>
  </si>
  <si>
    <t xml:space="preserve">  Husky 10" Hacksaw</t>
  </si>
  <si>
    <t xml:space="preserve">  Husky 18" Aluminum Pipe Wrench (2" Jaw)</t>
  </si>
  <si>
    <t xml:space="preserve">  Husky 4 lb. Engineer Hammer</t>
  </si>
  <si>
    <t xml:space="preserve">  Ratchet Chain Binders 5/16" x 3/8" (2-Pack)</t>
  </si>
  <si>
    <t xml:space="preserve">  Scepter 5 gal. Smart Control Diesel Can</t>
  </si>
  <si>
    <t xml:space="preserve">  Scepter 5 gal. Smart Control Gas Can</t>
  </si>
  <si>
    <t xml:space="preserve">  Transport Chain 70 Grade Standard Link (5/16" x 16')</t>
  </si>
  <si>
    <t>TOTAL START-UP INPUT COSTS (CORE SAMPLING)</t>
  </si>
  <si>
    <t>VARIABLE INPUT COSTS (100 SOIL CORES / 300 ACRES)</t>
  </si>
  <si>
    <t xml:space="preserve">  48" Long Plastic Liner (1-3/4" x 48")</t>
  </si>
  <si>
    <t xml:space="preserve">  Black Liner Cap - Bottom (1-3/4")</t>
  </si>
  <si>
    <t xml:space="preserve">  Red Liner Cap - Top (1-3/4")</t>
  </si>
  <si>
    <t xml:space="preserve">  Dewalt 10" Bi-Metal Hacksaw Blades (3-Pack)</t>
  </si>
  <si>
    <t xml:space="preserve">  Fisher Brand Aluminum 20 mL Weighing Dishes (100-Pack)</t>
  </si>
  <si>
    <t xml:space="preserve">  Foam Insulation Board (3/4" x 4' x 8')</t>
  </si>
  <si>
    <t xml:space="preserve">  Sharpie Permanent Markers (2-Pack)</t>
  </si>
  <si>
    <t xml:space="preserve">  Uline Cardboard Boxes (20" x 20" x 20")</t>
  </si>
  <si>
    <t xml:space="preserve">  Ziploc Freezer Quart Bags (100-Count)</t>
  </si>
  <si>
    <t>PPE</t>
  </si>
  <si>
    <t xml:space="preserve">  Ariat Pull-On Steel Toe Work Boots</t>
  </si>
  <si>
    <t xml:space="preserve">  Honeywell Uvex SVP 200 Series Safety Glasses</t>
  </si>
  <si>
    <t xml:space="preserve">  MCR Safety Unlined Pigskin Leather Gloves (1 Pair)</t>
  </si>
  <si>
    <t>TOTAL VARIABLE INPUT COST (100 SOIL CORES / 300 ACRES)</t>
  </si>
  <si>
    <t>GRAND TOTAL INPUT COSTS</t>
  </si>
  <si>
    <t>LABOR COSTS (100 SOIL CORES / 300 ACRES)</t>
  </si>
  <si>
    <t>Action</t>
  </si>
  <si>
    <t>People</t>
  </si>
  <si>
    <t>Time (Hours)</t>
  </si>
  <si>
    <t>Labor ($/hr)</t>
  </si>
  <si>
    <t>Total ($US)</t>
  </si>
  <si>
    <t xml:space="preserve">  Visual Inspection of Sample Site</t>
  </si>
  <si>
    <t xml:space="preserve">  Determining Sample Locations &amp; GPS Coordinates</t>
  </si>
  <si>
    <t xml:space="preserve">  Preparing Equipment &amp; Materials</t>
  </si>
  <si>
    <t xml:space="preserve">  Loading Equipment &amp; Materials</t>
  </si>
  <si>
    <t>Sampling</t>
  </si>
  <si>
    <t xml:space="preserve">  Core Sampling x 100 (300 Acres)</t>
  </si>
  <si>
    <t>Post-Sampling</t>
  </si>
  <si>
    <t xml:space="preserve">  Unloading / Storage of Samples and Equipment</t>
  </si>
  <si>
    <t>Processing</t>
  </si>
  <si>
    <t xml:space="preserve">  Preparing Data Sheets, Sample ID Keys, &amp; Sample Bags</t>
  </si>
  <si>
    <t xml:space="preserve">  Preparing &amp; Weighing of Drying Tins</t>
  </si>
  <si>
    <t xml:space="preserve">  Cutting Cores (3 x 10 cm Sections) / Wet Weights / Loading Oven</t>
  </si>
  <si>
    <t xml:space="preserve">  Dry Weights</t>
  </si>
  <si>
    <t xml:space="preserve">  Data Entry (% Moisture &amp; Bulk Density Calculations)</t>
  </si>
  <si>
    <t xml:space="preserve">  Packing &amp; Shipping Samples for Lab Analysis</t>
  </si>
  <si>
    <t>TOTAL LABOR COST (100 SOIL CORES / 300 ACRES)</t>
  </si>
  <si>
    <t xml:space="preserve">  </t>
  </si>
  <si>
    <t>FIXED &amp; DIRECT MACHINERY COSTS ($US/hour)</t>
  </si>
  <si>
    <t>Ownership Costs</t>
  </si>
  <si>
    <t>Operating Costs (Direct)</t>
  </si>
  <si>
    <t>Machinery</t>
  </si>
  <si>
    <t>Fixed Cost ($/hr)</t>
  </si>
  <si>
    <t>R&amp;M ($/hr)</t>
  </si>
  <si>
    <t>Fuel ($/hr)</t>
  </si>
  <si>
    <t>Lubrication ($/hr)</t>
  </si>
  <si>
    <t>Giddings #15-TS / Model GSRTS</t>
  </si>
  <si>
    <t>John Deere Gator Work Series Utility Vehicle 4WD</t>
  </si>
  <si>
    <t>Gooseneck Trailer with Brakes (GVW 14,000 lb - 8' x 20')</t>
  </si>
  <si>
    <t>Total Ownership Costs</t>
  </si>
  <si>
    <t>Total Operating Costs</t>
  </si>
  <si>
    <t>TOTAL</t>
  </si>
  <si>
    <t>TOTAL MACHINERY COST</t>
  </si>
  <si>
    <t>**Based on 2 hours of travel time to and from the sample site.</t>
  </si>
  <si>
    <t>TOTAL START-UP INPUT COSTS</t>
  </si>
  <si>
    <t>TOTAL VARIABLE INPUT COSTS</t>
  </si>
  <si>
    <t>TOTAL LABOR COSTS</t>
  </si>
  <si>
    <t>TOTAL MACHINERY COSTS</t>
  </si>
  <si>
    <t xml:space="preserve">GRAND TOTAL </t>
  </si>
  <si>
    <t>1.) Combustion Method - Organic C (with Inorganic C Seperation)</t>
  </si>
  <si>
    <t>2.) Combustion Method - Total C</t>
  </si>
  <si>
    <t xml:space="preserve">    </t>
  </si>
  <si>
    <t>AVG COST/SAMPLE</t>
  </si>
  <si>
    <t xml:space="preserve">  Shipping &amp; Handling UPS Ground (140 lbs Total Weight)*</t>
  </si>
  <si>
    <t>*0.44 lbs per 10cm sample = 300 bags and 4 boxes</t>
  </si>
  <si>
    <t>CORE SAMPLING COSTS (100 CORES OVER 300 ACRES)</t>
  </si>
  <si>
    <t>LAB ANALYSIS COSTS (100 CORES OVER 300 ACRES)</t>
  </si>
  <si>
    <t>TOTAL OWNERSHIP &amp; OPERATING MACHINERY COSTS ($US/100 CORES - 300 ACRES)</t>
  </si>
  <si>
    <t>*Based on 8 hours of work to sample 100 soil cores over 300 acres.</t>
  </si>
  <si>
    <t>$9.90/sample taken</t>
  </si>
  <si>
    <t>$3.30/Acre</t>
  </si>
  <si>
    <t xml:space="preserve">  2025 GMC Sierra 3500HD 4WD Crew Cab Pro (6.6L Duramax)</t>
  </si>
  <si>
    <t>**MSRP: $64,850; usage is taken into account in the "Machinery" section.</t>
  </si>
  <si>
    <t>**MSRP: $23,945; usage is taken into account in the "Machinery" section.</t>
  </si>
  <si>
    <t>**MSRP: $34,204; usage is taken into account in the "Machinery" section.</t>
  </si>
  <si>
    <t>**MSRP: $15,399; usage is taken into account in the "Machinery" section.</t>
  </si>
  <si>
    <t xml:space="preserve">  John Deere 5050E Utility Tractor</t>
  </si>
  <si>
    <t>Updated:</t>
  </si>
  <si>
    <t xml:space="preserve">  HP 15.6" Laptop AMD Ryzen 5 8GB Memory 512GB SSD</t>
  </si>
  <si>
    <t xml:space="preserve">  Ohaus SP2001 Scout Pro Portable Scale (2000g Capacity)</t>
  </si>
  <si>
    <t xml:space="preserve">  3M 1.88" x 50 yards Duct Tape</t>
  </si>
  <si>
    <t xml:space="preserve">  ArcGIS Pro (Creator) - Yearly License</t>
  </si>
  <si>
    <t xml:space="preserve">  Microsoft Office Home 2024 (1 Device) - Windows</t>
  </si>
  <si>
    <t xml:space="preserve">  Honeywell Laser Lite Corded Earplugs (100 pairs)</t>
  </si>
  <si>
    <t>John Deere 5050E Utility Tractor</t>
  </si>
  <si>
    <t>2025 GMC Sierra 3500HD 4WD Crew Cab Pro (6.6L Duramax)</t>
  </si>
  <si>
    <t>TOT_OP</t>
  </si>
  <si>
    <t>* Add lab analysis cost to the grand total to get total cost per 100 cores (300 total samples)</t>
  </si>
  <si>
    <t>John Deere 5050E Utility Tractor (50HP)</t>
  </si>
  <si>
    <t>Giddings Soil Corer #15-TS / Model GSRTS</t>
  </si>
  <si>
    <t>UPDATED:</t>
  </si>
  <si>
    <t>3.) Loss on Ignition - Soil Organic Matter</t>
  </si>
  <si>
    <t>4.) Modified Walkley-Black - Soil Organic Matter</t>
  </si>
  <si>
    <t xml:space="preserve">  Heavy Quick Relief Sawtooth Bit (2") *1 Extra</t>
  </si>
  <si>
    <t xml:space="preserve">  Steel Tube for 48" Liner (2" x 50-1/2") *1 Extra</t>
  </si>
  <si>
    <t xml:space="preserve">  Replacement O-Ring for Pin (5-Pack) *Extra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</si>
</sst>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00B0F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color rgb="FF00B0F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i/>
      <sz val="9"/>
      <color rgb="FF00B05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i/>
      <sz val="8"/>
      <color rgb="FF7030A0"/>
      <name val="Calibri"/>
      <family val="2"/>
      <scheme val="minor"/>
    </font>
    <font>
      <i/>
      <sz val="8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i/>
      <sz val="12"/>
      <color theme="0" tint="-4.9989318521683403E-2"/>
      <name val="Calibri"/>
      <family val="2"/>
      <scheme val="minor"/>
    </font>
    <font>
      <b/>
      <i/>
      <sz val="10"/>
      <color rgb="FF00B0F0"/>
      <name val="Calibri"/>
      <family val="2"/>
      <scheme val="minor"/>
    </font>
    <font>
      <b/>
      <i/>
      <sz val="10"/>
      <color rgb="FFF36711"/>
      <name val="Calibri"/>
      <family val="2"/>
      <scheme val="minor"/>
    </font>
    <font>
      <i/>
      <sz val="9"/>
      <color rgb="FFF367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64" fontId="2" fillId="3" borderId="6" xfId="0" applyNumberFormat="1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164" fontId="3" fillId="0" borderId="12" xfId="0" quotePrefix="1" applyNumberFormat="1" applyFont="1" applyBorder="1" applyAlignment="1">
      <alignment horizontal="left"/>
    </xf>
    <xf numFmtId="164" fontId="3" fillId="0" borderId="12" xfId="0" applyNumberFormat="1" applyFont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164" fontId="1" fillId="2" borderId="21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64" fontId="6" fillId="0" borderId="1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left"/>
    </xf>
    <xf numFmtId="0" fontId="2" fillId="4" borderId="2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164" fontId="3" fillId="6" borderId="30" xfId="0" applyNumberFormat="1" applyFont="1" applyFill="1" applyBorder="1" applyAlignment="1">
      <alignment horizontal="left"/>
    </xf>
    <xf numFmtId="164" fontId="3" fillId="6" borderId="10" xfId="0" applyNumberFormat="1" applyFont="1" applyFill="1" applyBorder="1" applyAlignment="1">
      <alignment horizontal="left"/>
    </xf>
    <xf numFmtId="164" fontId="3" fillId="6" borderId="31" xfId="0" applyNumberFormat="1" applyFont="1" applyFill="1" applyBorder="1" applyAlignment="1">
      <alignment horizontal="left"/>
    </xf>
    <xf numFmtId="164" fontId="3" fillId="6" borderId="12" xfId="0" applyNumberFormat="1" applyFont="1" applyFill="1" applyBorder="1" applyAlignment="1">
      <alignment horizontal="left"/>
    </xf>
    <xf numFmtId="164" fontId="3" fillId="0" borderId="30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164" fontId="3" fillId="0" borderId="11" xfId="0" quotePrefix="1" applyNumberFormat="1" applyFont="1" applyBorder="1" applyAlignment="1">
      <alignment horizontal="left"/>
    </xf>
    <xf numFmtId="164" fontId="3" fillId="6" borderId="11" xfId="0" applyNumberFormat="1" applyFont="1" applyFill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0" fontId="3" fillId="6" borderId="26" xfId="0" applyFont="1" applyFill="1" applyBorder="1" applyAlignment="1">
      <alignment horizontal="left"/>
    </xf>
    <xf numFmtId="164" fontId="3" fillId="6" borderId="32" xfId="0" applyNumberFormat="1" applyFont="1" applyFill="1" applyBorder="1" applyAlignment="1">
      <alignment horizontal="left"/>
    </xf>
    <xf numFmtId="164" fontId="3" fillId="6" borderId="26" xfId="0" applyNumberFormat="1" applyFont="1" applyFill="1" applyBorder="1" applyAlignment="1">
      <alignment horizontal="left"/>
    </xf>
    <xf numFmtId="164" fontId="3" fillId="6" borderId="33" xfId="0" quotePrefix="1" applyNumberFormat="1" applyFont="1" applyFill="1" applyBorder="1" applyAlignment="1">
      <alignment horizontal="left"/>
    </xf>
    <xf numFmtId="164" fontId="3" fillId="6" borderId="34" xfId="0" quotePrefix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3" borderId="27" xfId="0" applyFont="1" applyFill="1" applyBorder="1"/>
    <xf numFmtId="0" fontId="5" fillId="6" borderId="1" xfId="0" applyFont="1" applyFill="1" applyBorder="1" applyAlignment="1">
      <alignment horizontal="left"/>
    </xf>
    <xf numFmtId="164" fontId="5" fillId="6" borderId="35" xfId="0" applyNumberFormat="1" applyFont="1" applyFill="1" applyBorder="1" applyAlignment="1">
      <alignment horizontal="left"/>
    </xf>
    <xf numFmtId="164" fontId="5" fillId="0" borderId="30" xfId="0" applyNumberFormat="1" applyFont="1" applyBorder="1" applyAlignment="1">
      <alignment horizontal="left"/>
    </xf>
    <xf numFmtId="0" fontId="5" fillId="6" borderId="10" xfId="0" applyFont="1" applyFill="1" applyBorder="1" applyAlignment="1">
      <alignment horizontal="left"/>
    </xf>
    <xf numFmtId="164" fontId="5" fillId="6" borderId="30" xfId="0" applyNumberFormat="1" applyFont="1" applyFill="1" applyBorder="1" applyAlignment="1">
      <alignment horizontal="left"/>
    </xf>
    <xf numFmtId="164" fontId="6" fillId="0" borderId="30" xfId="0" applyNumberFormat="1" applyFont="1" applyBorder="1" applyAlignment="1">
      <alignment horizontal="left"/>
    </xf>
    <xf numFmtId="0" fontId="6" fillId="6" borderId="10" xfId="0" applyFont="1" applyFill="1" applyBorder="1" applyAlignment="1">
      <alignment horizontal="left"/>
    </xf>
    <xf numFmtId="164" fontId="6" fillId="6" borderId="30" xfId="0" applyNumberFormat="1" applyFont="1" applyFill="1" applyBorder="1" applyAlignment="1">
      <alignment horizontal="left"/>
    </xf>
    <xf numFmtId="0" fontId="7" fillId="0" borderId="17" xfId="0" applyFont="1" applyBorder="1" applyAlignment="1">
      <alignment horizontal="left"/>
    </xf>
    <xf numFmtId="164" fontId="7" fillId="0" borderId="36" xfId="0" applyNumberFormat="1" applyFont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15" fillId="2" borderId="37" xfId="0" applyFont="1" applyFill="1" applyBorder="1" applyAlignment="1">
      <alignment horizontal="left"/>
    </xf>
    <xf numFmtId="164" fontId="15" fillId="2" borderId="38" xfId="0" applyNumberFormat="1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0" fontId="15" fillId="5" borderId="13" xfId="0" applyFont="1" applyFill="1" applyBorder="1" applyAlignment="1">
      <alignment horizontal="left"/>
    </xf>
    <xf numFmtId="164" fontId="15" fillId="5" borderId="15" xfId="0" applyNumberFormat="1" applyFont="1" applyFill="1" applyBorder="1" applyAlignment="1">
      <alignment horizontal="left"/>
    </xf>
    <xf numFmtId="0" fontId="15" fillId="6" borderId="10" xfId="0" applyFont="1" applyFill="1" applyBorder="1" applyAlignment="1">
      <alignment horizontal="left"/>
    </xf>
    <xf numFmtId="164" fontId="15" fillId="6" borderId="12" xfId="0" applyNumberFormat="1" applyFont="1" applyFill="1" applyBorder="1" applyAlignment="1">
      <alignment horizontal="left"/>
    </xf>
    <xf numFmtId="0" fontId="14" fillId="0" borderId="39" xfId="0" applyFont="1" applyBorder="1" applyAlignment="1">
      <alignment horizontal="left"/>
    </xf>
    <xf numFmtId="164" fontId="14" fillId="0" borderId="40" xfId="0" applyNumberFormat="1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4" fontId="15" fillId="0" borderId="12" xfId="0" applyNumberFormat="1" applyFont="1" applyBorder="1" applyAlignment="1">
      <alignment horizontal="left"/>
    </xf>
    <xf numFmtId="0" fontId="15" fillId="8" borderId="10" xfId="0" applyFont="1" applyFill="1" applyBorder="1" applyAlignment="1">
      <alignment horizontal="left"/>
    </xf>
    <xf numFmtId="164" fontId="15" fillId="8" borderId="12" xfId="0" applyNumberFormat="1" applyFont="1" applyFill="1" applyBorder="1" applyAlignment="1">
      <alignment horizontal="left"/>
    </xf>
    <xf numFmtId="0" fontId="15" fillId="0" borderId="26" xfId="0" applyFont="1" applyBorder="1" applyAlignment="1">
      <alignment horizontal="left"/>
    </xf>
    <xf numFmtId="164" fontId="15" fillId="0" borderId="34" xfId="0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164" fontId="6" fillId="0" borderId="12" xfId="0" quotePrefix="1" applyNumberFormat="1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164" fontId="17" fillId="0" borderId="12" xfId="0" applyNumberFormat="1" applyFont="1" applyBorder="1" applyAlignment="1">
      <alignment horizontal="left"/>
    </xf>
    <xf numFmtId="0" fontId="17" fillId="0" borderId="11" xfId="0" quotePrefix="1" applyFont="1" applyBorder="1" applyAlignment="1">
      <alignment horizontal="left"/>
    </xf>
    <xf numFmtId="0" fontId="20" fillId="0" borderId="0" xfId="0" applyFont="1"/>
    <xf numFmtId="164" fontId="20" fillId="0" borderId="0" xfId="0" applyNumberFormat="1" applyFont="1"/>
    <xf numFmtId="4" fontId="20" fillId="0" borderId="0" xfId="0" applyNumberFormat="1" applyFont="1"/>
    <xf numFmtId="0" fontId="21" fillId="0" borderId="0" xfId="0" applyFont="1"/>
    <xf numFmtId="0" fontId="22" fillId="0" borderId="0" xfId="0" applyFont="1"/>
    <xf numFmtId="14" fontId="22" fillId="0" borderId="0" xfId="0" applyNumberFormat="1" applyFont="1"/>
    <xf numFmtId="0" fontId="21" fillId="0" borderId="0" xfId="0" applyFont="1" applyAlignment="1">
      <alignment horizontal="right"/>
    </xf>
    <xf numFmtId="164" fontId="21" fillId="6" borderId="0" xfId="0" applyNumberFormat="1" applyFont="1" applyFill="1" applyAlignment="1">
      <alignment horizontal="right"/>
    </xf>
    <xf numFmtId="164" fontId="21" fillId="0" borderId="0" xfId="0" applyNumberFormat="1" applyFont="1" applyAlignment="1">
      <alignment horizontal="right"/>
    </xf>
    <xf numFmtId="0" fontId="23" fillId="2" borderId="10" xfId="0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164" fontId="23" fillId="2" borderId="0" xfId="0" applyNumberFormat="1" applyFont="1" applyFill="1" applyAlignment="1">
      <alignment horizontal="left"/>
    </xf>
    <xf numFmtId="164" fontId="23" fillId="2" borderId="12" xfId="0" applyNumberFormat="1" applyFont="1" applyFill="1" applyBorder="1" applyAlignment="1">
      <alignment horizontal="left"/>
    </xf>
    <xf numFmtId="164" fontId="24" fillId="10" borderId="19" xfId="0" applyNumberFormat="1" applyFont="1" applyFill="1" applyBorder="1" applyAlignment="1">
      <alignment horizontal="left"/>
    </xf>
    <xf numFmtId="14" fontId="22" fillId="0" borderId="0" xfId="0" applyNumberFormat="1" applyFont="1" applyAlignment="1">
      <alignment horizontal="left"/>
    </xf>
    <xf numFmtId="0" fontId="25" fillId="0" borderId="0" xfId="0" applyFont="1" applyAlignment="1">
      <alignment horizontal="right"/>
    </xf>
    <xf numFmtId="164" fontId="25" fillId="0" borderId="0" xfId="0" applyNumberFormat="1" applyFont="1"/>
    <xf numFmtId="0" fontId="26" fillId="8" borderId="37" xfId="0" applyFont="1" applyFill="1" applyBorder="1" applyAlignment="1">
      <alignment horizontal="left"/>
    </xf>
    <xf numFmtId="164" fontId="26" fillId="8" borderId="38" xfId="0" applyNumberFormat="1" applyFont="1" applyFill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0" xfId="0" applyFont="1" applyAlignment="1">
      <alignment horizontal="left"/>
    </xf>
    <xf numFmtId="164" fontId="18" fillId="0" borderId="10" xfId="0" applyNumberFormat="1" applyFont="1" applyBorder="1" applyAlignment="1">
      <alignment horizontal="left"/>
    </xf>
    <xf numFmtId="164" fontId="18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4" fillId="10" borderId="17" xfId="0" applyFont="1" applyFill="1" applyBorder="1" applyAlignment="1">
      <alignment horizontal="left"/>
    </xf>
    <xf numFmtId="0" fontId="24" fillId="10" borderId="18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6" borderId="4" xfId="0" applyFont="1" applyFill="1" applyBorder="1"/>
    <xf numFmtId="0" fontId="13" fillId="0" borderId="25" xfId="0" applyFont="1" applyBorder="1"/>
    <xf numFmtId="0" fontId="13" fillId="0" borderId="6" xfId="0" applyFont="1" applyBorder="1"/>
    <xf numFmtId="164" fontId="8" fillId="6" borderId="17" xfId="0" applyNumberFormat="1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4" borderId="26" xfId="0" applyFont="1" applyFill="1" applyBorder="1" applyAlignment="1">
      <alignment horizontal="left"/>
    </xf>
    <xf numFmtId="0" fontId="11" fillId="4" borderId="41" xfId="0" applyFont="1" applyFill="1" applyBorder="1" applyAlignment="1">
      <alignment horizontal="left"/>
    </xf>
    <xf numFmtId="0" fontId="11" fillId="4" borderId="34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14" fillId="7" borderId="22" xfId="0" applyFont="1" applyFill="1" applyBorder="1" applyAlignment="1">
      <alignment horizontal="center"/>
    </xf>
    <xf numFmtId="0" fontId="14" fillId="7" borderId="24" xfId="0" applyFont="1" applyFill="1" applyBorder="1" applyAlignment="1">
      <alignment horizontal="center"/>
    </xf>
    <xf numFmtId="164" fontId="2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67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59CC-C806-42E9-BC62-F9250F4329E5}">
  <dimension ref="A1:I68"/>
  <sheetViews>
    <sheetView tabSelected="1" workbookViewId="0">
      <selection activeCell="F14" sqref="F14"/>
    </sheetView>
  </sheetViews>
  <sheetFormatPr defaultRowHeight="15" x14ac:dyDescent="0.25"/>
  <cols>
    <col min="1" max="1" width="50.28515625" bestFit="1" customWidth="1"/>
    <col min="2" max="2" width="6.140625" bestFit="1" customWidth="1"/>
    <col min="3" max="3" width="16.5703125" bestFit="1" customWidth="1"/>
    <col min="4" max="5" width="9.140625" style="81"/>
    <col min="6" max="6" width="9.5703125" style="81" bestFit="1" customWidth="1"/>
    <col min="7" max="7" width="9.140625" style="81" customWidth="1"/>
    <col min="8" max="9" width="9.140625" customWidth="1"/>
  </cols>
  <sheetData>
    <row r="1" spans="1:9" ht="19.5" thickBot="1" x14ac:dyDescent="0.35">
      <c r="A1" s="104" t="s">
        <v>1</v>
      </c>
      <c r="B1" s="105"/>
      <c r="C1" s="106"/>
      <c r="F1" s="85" t="s">
        <v>112</v>
      </c>
    </row>
    <row r="2" spans="1:9" ht="15.75" thickBot="1" x14ac:dyDescent="0.3">
      <c r="A2" s="1" t="s">
        <v>2</v>
      </c>
      <c r="B2" s="2" t="s">
        <v>3</v>
      </c>
      <c r="C2" s="3" t="s">
        <v>4</v>
      </c>
      <c r="F2" s="86">
        <v>45785</v>
      </c>
    </row>
    <row r="3" spans="1:9" x14ac:dyDescent="0.25">
      <c r="A3" s="107" t="s">
        <v>5</v>
      </c>
      <c r="B3" s="108"/>
      <c r="C3" s="109"/>
    </row>
    <row r="4" spans="1:9" x14ac:dyDescent="0.25">
      <c r="A4" s="17" t="s">
        <v>106</v>
      </c>
      <c r="B4" s="18">
        <v>1</v>
      </c>
      <c r="C4" s="75" t="s">
        <v>6</v>
      </c>
      <c r="D4" s="100" t="s">
        <v>107</v>
      </c>
      <c r="E4" s="101"/>
      <c r="F4" s="101"/>
      <c r="G4" s="101"/>
      <c r="H4" s="101"/>
      <c r="I4" s="101"/>
    </row>
    <row r="5" spans="1:9" x14ac:dyDescent="0.25">
      <c r="A5" s="17" t="s">
        <v>9</v>
      </c>
      <c r="B5" s="18">
        <v>1</v>
      </c>
      <c r="C5" s="75" t="s">
        <v>6</v>
      </c>
      <c r="D5" s="100" t="s">
        <v>108</v>
      </c>
      <c r="E5" s="101"/>
      <c r="F5" s="101"/>
      <c r="G5" s="101"/>
      <c r="H5" s="101"/>
      <c r="I5" s="101"/>
    </row>
    <row r="6" spans="1:9" x14ac:dyDescent="0.25">
      <c r="A6" s="17" t="s">
        <v>10</v>
      </c>
      <c r="B6" s="18">
        <v>1</v>
      </c>
      <c r="C6" s="75" t="s">
        <v>6</v>
      </c>
      <c r="D6" s="100" t="s">
        <v>11</v>
      </c>
      <c r="E6" s="101"/>
      <c r="F6" s="101"/>
      <c r="G6" s="101"/>
      <c r="H6" s="101"/>
      <c r="I6" s="101"/>
    </row>
    <row r="7" spans="1:9" x14ac:dyDescent="0.25">
      <c r="A7" s="17" t="s">
        <v>111</v>
      </c>
      <c r="B7" s="18">
        <v>1</v>
      </c>
      <c r="C7" s="75" t="s">
        <v>6</v>
      </c>
      <c r="D7" s="100" t="s">
        <v>109</v>
      </c>
      <c r="E7" s="101"/>
      <c r="F7" s="101"/>
      <c r="G7" s="101"/>
      <c r="H7" s="101"/>
      <c r="I7" s="101"/>
    </row>
    <row r="8" spans="1:9" x14ac:dyDescent="0.25">
      <c r="A8" s="17" t="s">
        <v>12</v>
      </c>
      <c r="B8" s="18">
        <v>1</v>
      </c>
      <c r="C8" s="75" t="s">
        <v>6</v>
      </c>
      <c r="D8" s="100" t="s">
        <v>110</v>
      </c>
      <c r="E8" s="101"/>
      <c r="F8" s="101"/>
      <c r="G8" s="101"/>
      <c r="H8" s="101"/>
      <c r="I8" s="101"/>
    </row>
    <row r="9" spans="1:9" x14ac:dyDescent="0.25">
      <c r="A9" s="17" t="s">
        <v>7</v>
      </c>
      <c r="B9" s="18">
        <v>1</v>
      </c>
      <c r="C9" s="19">
        <v>1249</v>
      </c>
      <c r="D9" s="74"/>
      <c r="E9" s="74"/>
      <c r="F9" s="74"/>
      <c r="G9" s="74"/>
    </row>
    <row r="10" spans="1:9" x14ac:dyDescent="0.25">
      <c r="A10" s="17" t="s">
        <v>8</v>
      </c>
      <c r="B10" s="18">
        <v>1</v>
      </c>
      <c r="C10" s="19">
        <v>149.9</v>
      </c>
      <c r="D10" s="74"/>
      <c r="E10" s="74"/>
      <c r="F10" s="74"/>
      <c r="G10" s="74"/>
    </row>
    <row r="11" spans="1:9" x14ac:dyDescent="0.25">
      <c r="A11" s="17" t="s">
        <v>113</v>
      </c>
      <c r="B11" s="18">
        <v>1</v>
      </c>
      <c r="C11" s="19">
        <v>579.99</v>
      </c>
    </row>
    <row r="12" spans="1:9" x14ac:dyDescent="0.25">
      <c r="A12" s="17" t="s">
        <v>114</v>
      </c>
      <c r="B12" s="18">
        <v>1</v>
      </c>
      <c r="C12" s="19">
        <v>308.7</v>
      </c>
    </row>
    <row r="13" spans="1:9" x14ac:dyDescent="0.25">
      <c r="A13" s="17" t="s">
        <v>13</v>
      </c>
      <c r="B13" s="18">
        <v>1</v>
      </c>
      <c r="C13" s="19">
        <v>4749.6899999999996</v>
      </c>
    </row>
    <row r="14" spans="1:9" x14ac:dyDescent="0.25">
      <c r="A14" s="110" t="s">
        <v>14</v>
      </c>
      <c r="B14" s="111"/>
      <c r="C14" s="112"/>
    </row>
    <row r="15" spans="1:9" x14ac:dyDescent="0.25">
      <c r="A15" s="17" t="s">
        <v>15</v>
      </c>
      <c r="B15" s="18">
        <v>1</v>
      </c>
      <c r="C15" s="19">
        <v>3.23</v>
      </c>
      <c r="G15" s="81" t="s">
        <v>17</v>
      </c>
    </row>
    <row r="16" spans="1:9" x14ac:dyDescent="0.25">
      <c r="A16" s="17" t="s">
        <v>16</v>
      </c>
      <c r="B16" s="18">
        <v>1</v>
      </c>
      <c r="C16" s="19">
        <v>5.58</v>
      </c>
    </row>
    <row r="17" spans="1:6" x14ac:dyDescent="0.25">
      <c r="A17" s="17" t="s">
        <v>128</v>
      </c>
      <c r="B17" s="18">
        <v>2</v>
      </c>
      <c r="C17" s="19">
        <v>615.55999999999995</v>
      </c>
      <c r="D17" s="82"/>
    </row>
    <row r="18" spans="1:6" x14ac:dyDescent="0.25">
      <c r="A18" s="17" t="s">
        <v>130</v>
      </c>
      <c r="B18" s="18">
        <v>5</v>
      </c>
      <c r="C18" s="19">
        <v>1.25</v>
      </c>
    </row>
    <row r="19" spans="1:6" x14ac:dyDescent="0.25">
      <c r="A19" s="17" t="s">
        <v>18</v>
      </c>
      <c r="B19" s="18">
        <v>1</v>
      </c>
      <c r="C19" s="19">
        <v>45.03</v>
      </c>
    </row>
    <row r="20" spans="1:6" x14ac:dyDescent="0.25">
      <c r="A20" s="17" t="s">
        <v>19</v>
      </c>
      <c r="B20" s="18">
        <v>1</v>
      </c>
      <c r="C20" s="19">
        <v>63.31</v>
      </c>
      <c r="F20" s="81" t="s">
        <v>21</v>
      </c>
    </row>
    <row r="21" spans="1:6" x14ac:dyDescent="0.25">
      <c r="A21" s="17" t="s">
        <v>20</v>
      </c>
      <c r="B21" s="18">
        <v>1</v>
      </c>
      <c r="C21" s="19">
        <v>228.64</v>
      </c>
      <c r="D21" s="82"/>
    </row>
    <row r="22" spans="1:6" x14ac:dyDescent="0.25">
      <c r="A22" s="17" t="s">
        <v>129</v>
      </c>
      <c r="B22" s="18">
        <v>2</v>
      </c>
      <c r="C22" s="19">
        <v>374.06</v>
      </c>
    </row>
    <row r="23" spans="1:6" x14ac:dyDescent="0.25">
      <c r="A23" s="110" t="s">
        <v>22</v>
      </c>
      <c r="B23" s="111"/>
      <c r="C23" s="112"/>
    </row>
    <row r="24" spans="1:6" x14ac:dyDescent="0.25">
      <c r="A24" s="17" t="s">
        <v>23</v>
      </c>
      <c r="B24" s="76">
        <v>1</v>
      </c>
      <c r="C24" s="19">
        <v>6.34</v>
      </c>
    </row>
    <row r="25" spans="1:6" x14ac:dyDescent="0.25">
      <c r="A25" s="17" t="s">
        <v>115</v>
      </c>
      <c r="B25" s="18">
        <v>1</v>
      </c>
      <c r="C25" s="19">
        <v>7.98</v>
      </c>
    </row>
    <row r="26" spans="1:6" x14ac:dyDescent="0.25">
      <c r="A26" s="17" t="s">
        <v>116</v>
      </c>
      <c r="B26" s="18">
        <v>1</v>
      </c>
      <c r="C26" s="19">
        <v>700</v>
      </c>
    </row>
    <row r="27" spans="1:6" x14ac:dyDescent="0.25">
      <c r="A27" s="17" t="s">
        <v>24</v>
      </c>
      <c r="B27" s="18">
        <v>1</v>
      </c>
      <c r="C27" s="19">
        <v>15.97</v>
      </c>
    </row>
    <row r="28" spans="1:6" x14ac:dyDescent="0.25">
      <c r="A28" s="17" t="s">
        <v>25</v>
      </c>
      <c r="B28" s="18">
        <v>1</v>
      </c>
      <c r="C28" s="19">
        <v>17.41</v>
      </c>
    </row>
    <row r="29" spans="1:6" x14ac:dyDescent="0.25">
      <c r="A29" s="17" t="s">
        <v>26</v>
      </c>
      <c r="B29" s="18">
        <v>1</v>
      </c>
      <c r="C29" s="19">
        <v>14</v>
      </c>
    </row>
    <row r="30" spans="1:6" x14ac:dyDescent="0.25">
      <c r="A30" s="17" t="s">
        <v>27</v>
      </c>
      <c r="B30" s="18">
        <v>1</v>
      </c>
      <c r="C30" s="19">
        <v>39.979999999999997</v>
      </c>
    </row>
    <row r="31" spans="1:6" x14ac:dyDescent="0.25">
      <c r="A31" s="17" t="s">
        <v>28</v>
      </c>
      <c r="B31" s="18">
        <v>1</v>
      </c>
      <c r="C31" s="19">
        <v>21.34</v>
      </c>
    </row>
    <row r="32" spans="1:6" x14ac:dyDescent="0.25">
      <c r="A32" s="17" t="s">
        <v>117</v>
      </c>
      <c r="B32" s="18">
        <v>1</v>
      </c>
      <c r="C32" s="19">
        <v>149.99</v>
      </c>
    </row>
    <row r="33" spans="1:7" x14ac:dyDescent="0.25">
      <c r="A33" s="17" t="s">
        <v>29</v>
      </c>
      <c r="B33" s="18">
        <v>2</v>
      </c>
      <c r="C33" s="19">
        <v>120.98</v>
      </c>
    </row>
    <row r="34" spans="1:7" x14ac:dyDescent="0.25">
      <c r="A34" s="17" t="s">
        <v>30</v>
      </c>
      <c r="B34" s="18">
        <v>1</v>
      </c>
      <c r="C34" s="19">
        <v>29.97</v>
      </c>
    </row>
    <row r="35" spans="1:7" x14ac:dyDescent="0.25">
      <c r="A35" s="17" t="s">
        <v>31</v>
      </c>
      <c r="B35" s="18">
        <v>1</v>
      </c>
      <c r="C35" s="19">
        <v>24.97</v>
      </c>
    </row>
    <row r="36" spans="1:7" x14ac:dyDescent="0.25">
      <c r="A36" s="17" t="s">
        <v>32</v>
      </c>
      <c r="B36" s="18">
        <v>4</v>
      </c>
      <c r="C36" s="19">
        <v>153.96</v>
      </c>
    </row>
    <row r="37" spans="1:7" x14ac:dyDescent="0.25">
      <c r="A37" s="17" t="s">
        <v>38</v>
      </c>
      <c r="B37" s="18">
        <v>1</v>
      </c>
      <c r="C37" s="19">
        <v>7.97</v>
      </c>
    </row>
    <row r="38" spans="1:7" x14ac:dyDescent="0.25">
      <c r="A38" s="17" t="s">
        <v>41</v>
      </c>
      <c r="B38" s="18">
        <v>1</v>
      </c>
      <c r="C38" s="19">
        <v>2.68</v>
      </c>
    </row>
    <row r="39" spans="1:7" x14ac:dyDescent="0.25">
      <c r="A39" s="110" t="s">
        <v>44</v>
      </c>
      <c r="B39" s="111"/>
      <c r="C39" s="112"/>
    </row>
    <row r="40" spans="1:7" x14ac:dyDescent="0.25">
      <c r="A40" s="17" t="s">
        <v>45</v>
      </c>
      <c r="B40" s="76">
        <v>3</v>
      </c>
      <c r="C40" s="19">
        <v>479.85</v>
      </c>
    </row>
    <row r="41" spans="1:7" x14ac:dyDescent="0.25">
      <c r="A41" s="17" t="s">
        <v>118</v>
      </c>
      <c r="B41" s="18">
        <v>1</v>
      </c>
      <c r="C41" s="19">
        <v>42.99</v>
      </c>
    </row>
    <row r="42" spans="1:7" x14ac:dyDescent="0.25">
      <c r="A42" s="17" t="s">
        <v>46</v>
      </c>
      <c r="B42" s="18">
        <v>3</v>
      </c>
      <c r="C42" s="19">
        <v>8.9700000000000006</v>
      </c>
    </row>
    <row r="43" spans="1:7" ht="15.75" thickBot="1" x14ac:dyDescent="0.3">
      <c r="A43" s="17" t="s">
        <v>47</v>
      </c>
      <c r="B43" s="18">
        <v>3</v>
      </c>
      <c r="C43" s="19">
        <v>23.97</v>
      </c>
    </row>
    <row r="44" spans="1:7" ht="16.5" thickTop="1" thickBot="1" x14ac:dyDescent="0.3">
      <c r="A44" s="113" t="s">
        <v>33</v>
      </c>
      <c r="B44" s="114"/>
      <c r="C44" s="7">
        <f>SUM(C4:C13)+SUM(C15:C22)+SUM(C24:C38)+SUM(C40:C43)</f>
        <v>10243.26</v>
      </c>
    </row>
    <row r="45" spans="1:7" ht="16.5" thickTop="1" thickBot="1" x14ac:dyDescent="0.3">
      <c r="A45" s="8"/>
      <c r="B45" s="8"/>
      <c r="C45" s="9"/>
    </row>
    <row r="46" spans="1:7" ht="19.5" thickBot="1" x14ac:dyDescent="0.35">
      <c r="A46" s="104" t="s">
        <v>34</v>
      </c>
      <c r="B46" s="105"/>
      <c r="C46" s="106"/>
    </row>
    <row r="47" spans="1:7" ht="15.75" thickBot="1" x14ac:dyDescent="0.3">
      <c r="A47" s="1" t="s">
        <v>2</v>
      </c>
      <c r="B47" s="2" t="s">
        <v>3</v>
      </c>
      <c r="C47" s="3" t="s">
        <v>4</v>
      </c>
      <c r="G47" s="81" t="s">
        <v>96</v>
      </c>
    </row>
    <row r="48" spans="1:7" x14ac:dyDescent="0.25">
      <c r="A48" s="110" t="s">
        <v>14</v>
      </c>
      <c r="B48" s="111"/>
      <c r="C48" s="112"/>
      <c r="D48" s="82"/>
    </row>
    <row r="49" spans="1:7" x14ac:dyDescent="0.25">
      <c r="A49" s="13" t="s">
        <v>35</v>
      </c>
      <c r="B49" s="14">
        <v>100</v>
      </c>
      <c r="C49" s="15">
        <v>391</v>
      </c>
      <c r="D49" s="82"/>
    </row>
    <row r="50" spans="1:7" x14ac:dyDescent="0.25">
      <c r="A50" s="13" t="s">
        <v>36</v>
      </c>
      <c r="B50" s="14">
        <v>100</v>
      </c>
      <c r="C50" s="15">
        <v>53</v>
      </c>
      <c r="D50" s="82"/>
    </row>
    <row r="51" spans="1:7" x14ac:dyDescent="0.25">
      <c r="A51" s="13" t="s">
        <v>37</v>
      </c>
      <c r="B51" s="14">
        <v>100</v>
      </c>
      <c r="C51" s="15">
        <v>53</v>
      </c>
      <c r="D51" s="82"/>
    </row>
    <row r="52" spans="1:7" x14ac:dyDescent="0.25">
      <c r="A52" s="110" t="s">
        <v>22</v>
      </c>
      <c r="B52" s="111"/>
      <c r="C52" s="112"/>
      <c r="D52" s="82"/>
    </row>
    <row r="53" spans="1:7" x14ac:dyDescent="0.25">
      <c r="A53" s="77" t="s">
        <v>39</v>
      </c>
      <c r="B53" s="78">
        <v>3</v>
      </c>
      <c r="C53" s="79">
        <v>215.25</v>
      </c>
      <c r="D53" s="82"/>
      <c r="E53" s="82"/>
    </row>
    <row r="54" spans="1:7" x14ac:dyDescent="0.25">
      <c r="A54" s="77" t="s">
        <v>40</v>
      </c>
      <c r="B54" s="78">
        <v>2</v>
      </c>
      <c r="C54" s="79">
        <v>31.96</v>
      </c>
      <c r="D54" s="82"/>
      <c r="E54" s="82"/>
    </row>
    <row r="55" spans="1:7" x14ac:dyDescent="0.25">
      <c r="A55" s="77" t="s">
        <v>98</v>
      </c>
      <c r="B55" s="80" t="s">
        <v>6</v>
      </c>
      <c r="C55" s="79">
        <v>330.64</v>
      </c>
      <c r="D55" s="102" t="s">
        <v>99</v>
      </c>
      <c r="E55" s="103"/>
      <c r="F55" s="103"/>
      <c r="G55" s="103"/>
    </row>
    <row r="56" spans="1:7" x14ac:dyDescent="0.25">
      <c r="A56" s="77" t="s">
        <v>42</v>
      </c>
      <c r="B56" s="78">
        <v>4</v>
      </c>
      <c r="C56" s="79">
        <v>14</v>
      </c>
      <c r="D56" s="82"/>
      <c r="F56" s="82"/>
    </row>
    <row r="57" spans="1:7" ht="15.75" thickBot="1" x14ac:dyDescent="0.3">
      <c r="A57" s="77" t="s">
        <v>43</v>
      </c>
      <c r="B57" s="78">
        <v>3</v>
      </c>
      <c r="C57" s="79">
        <v>40.89</v>
      </c>
      <c r="D57" s="82"/>
      <c r="E57" s="82"/>
    </row>
    <row r="58" spans="1:7" ht="16.5" thickTop="1" thickBot="1" x14ac:dyDescent="0.3">
      <c r="A58" s="113" t="s">
        <v>48</v>
      </c>
      <c r="B58" s="114"/>
      <c r="C58" s="7">
        <f>SUM(C49:C51)+SUM(C53:C57)</f>
        <v>1129.74</v>
      </c>
      <c r="D58" s="82"/>
    </row>
    <row r="59" spans="1:7" ht="16.5" thickTop="1" thickBot="1" x14ac:dyDescent="0.3">
      <c r="A59" s="8"/>
      <c r="B59" s="8"/>
      <c r="C59" s="9"/>
      <c r="D59" s="82"/>
      <c r="E59" s="83"/>
    </row>
    <row r="60" spans="1:7" ht="20.25" thickTop="1" thickBot="1" x14ac:dyDescent="0.35">
      <c r="A60" s="10" t="s">
        <v>49</v>
      </c>
      <c r="B60" s="11"/>
      <c r="C60" s="12">
        <f>C44+C58</f>
        <v>11373</v>
      </c>
      <c r="D60" s="82"/>
    </row>
    <row r="61" spans="1:7" ht="15.75" thickTop="1" x14ac:dyDescent="0.25">
      <c r="D61" s="82"/>
      <c r="E61" s="82"/>
    </row>
    <row r="62" spans="1:7" x14ac:dyDescent="0.25">
      <c r="D62" s="82"/>
    </row>
    <row r="63" spans="1:7" x14ac:dyDescent="0.25">
      <c r="D63" s="82"/>
      <c r="E63" s="82"/>
    </row>
    <row r="64" spans="1:7" x14ac:dyDescent="0.25">
      <c r="D64" s="82"/>
    </row>
    <row r="65" spans="3:5" x14ac:dyDescent="0.25">
      <c r="D65" s="82"/>
    </row>
    <row r="66" spans="3:5" x14ac:dyDescent="0.25">
      <c r="D66" s="82"/>
    </row>
    <row r="67" spans="3:5" x14ac:dyDescent="0.25">
      <c r="E67" s="82"/>
    </row>
    <row r="68" spans="3:5" x14ac:dyDescent="0.25">
      <c r="C68" t="s">
        <v>17</v>
      </c>
    </row>
  </sheetData>
  <mergeCells count="16">
    <mergeCell ref="A58:B58"/>
    <mergeCell ref="A14:C14"/>
    <mergeCell ref="A23:C23"/>
    <mergeCell ref="A44:B44"/>
    <mergeCell ref="A46:C46"/>
    <mergeCell ref="A48:C48"/>
    <mergeCell ref="A39:C39"/>
    <mergeCell ref="D8:I8"/>
    <mergeCell ref="D7:I7"/>
    <mergeCell ref="D55:G55"/>
    <mergeCell ref="A1:C1"/>
    <mergeCell ref="A3:C3"/>
    <mergeCell ref="A52:C52"/>
    <mergeCell ref="D6:I6"/>
    <mergeCell ref="D5:I5"/>
    <mergeCell ref="D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648C-FF06-4349-9646-5D3A8607AEB4}">
  <dimension ref="A1:E21"/>
  <sheetViews>
    <sheetView workbookViewId="0">
      <selection activeCell="H5" sqref="H5"/>
    </sheetView>
  </sheetViews>
  <sheetFormatPr defaultRowHeight="15" x14ac:dyDescent="0.25"/>
  <cols>
    <col min="1" max="1" width="54.140625" bestFit="1" customWidth="1"/>
    <col min="2" max="2" width="6.85546875" bestFit="1" customWidth="1"/>
    <col min="3" max="3" width="11.7109375" bestFit="1" customWidth="1"/>
    <col min="4" max="4" width="11.140625" bestFit="1" customWidth="1"/>
    <col min="5" max="5" width="10.28515625" bestFit="1" customWidth="1"/>
  </cols>
  <sheetData>
    <row r="1" spans="1:5" ht="19.5" thickBot="1" x14ac:dyDescent="0.35">
      <c r="A1" s="117" t="s">
        <v>50</v>
      </c>
      <c r="B1" s="118"/>
      <c r="C1" s="118"/>
      <c r="D1" s="118"/>
      <c r="E1" s="119"/>
    </row>
    <row r="2" spans="1:5" ht="15.75" thickBot="1" x14ac:dyDescent="0.3">
      <c r="A2" s="1" t="s">
        <v>51</v>
      </c>
      <c r="B2" s="2" t="s">
        <v>52</v>
      </c>
      <c r="C2" s="2" t="s">
        <v>53</v>
      </c>
      <c r="D2" s="2" t="s">
        <v>54</v>
      </c>
      <c r="E2" s="16" t="s">
        <v>55</v>
      </c>
    </row>
    <row r="3" spans="1:5" x14ac:dyDescent="0.25">
      <c r="A3" s="120" t="s">
        <v>0</v>
      </c>
      <c r="B3" s="121"/>
      <c r="C3" s="121"/>
      <c r="D3" s="121"/>
      <c r="E3" s="122"/>
    </row>
    <row r="4" spans="1:5" x14ac:dyDescent="0.25">
      <c r="A4" s="90" t="s">
        <v>56</v>
      </c>
      <c r="B4" s="91">
        <v>1</v>
      </c>
      <c r="C4" s="91">
        <v>1</v>
      </c>
      <c r="D4" s="92">
        <v>15</v>
      </c>
      <c r="E4" s="93">
        <f>B4*C4*D4</f>
        <v>15</v>
      </c>
    </row>
    <row r="5" spans="1:5" x14ac:dyDescent="0.25">
      <c r="A5" s="90" t="s">
        <v>57</v>
      </c>
      <c r="B5" s="91">
        <v>1</v>
      </c>
      <c r="C5" s="91">
        <v>3</v>
      </c>
      <c r="D5" s="92">
        <v>15</v>
      </c>
      <c r="E5" s="93">
        <f t="shared" ref="E5:E7" si="0">B5*C5*D5</f>
        <v>45</v>
      </c>
    </row>
    <row r="6" spans="1:5" x14ac:dyDescent="0.25">
      <c r="A6" s="90" t="s">
        <v>58</v>
      </c>
      <c r="B6" s="91">
        <v>1</v>
      </c>
      <c r="C6" s="91">
        <v>3</v>
      </c>
      <c r="D6" s="92">
        <v>15</v>
      </c>
      <c r="E6" s="93">
        <f t="shared" si="0"/>
        <v>45</v>
      </c>
    </row>
    <row r="7" spans="1:5" x14ac:dyDescent="0.25">
      <c r="A7" s="90" t="s">
        <v>59</v>
      </c>
      <c r="B7" s="91">
        <v>2</v>
      </c>
      <c r="C7" s="91">
        <v>1</v>
      </c>
      <c r="D7" s="92">
        <v>15</v>
      </c>
      <c r="E7" s="93">
        <f t="shared" si="0"/>
        <v>30</v>
      </c>
    </row>
    <row r="8" spans="1:5" x14ac:dyDescent="0.25">
      <c r="A8" s="110" t="s">
        <v>60</v>
      </c>
      <c r="B8" s="111"/>
      <c r="C8" s="111"/>
      <c r="D8" s="111"/>
      <c r="E8" s="112"/>
    </row>
    <row r="9" spans="1:5" x14ac:dyDescent="0.25">
      <c r="A9" s="90" t="s">
        <v>61</v>
      </c>
      <c r="B9" s="91">
        <v>3</v>
      </c>
      <c r="C9" s="91">
        <v>8</v>
      </c>
      <c r="D9" s="92">
        <v>15</v>
      </c>
      <c r="E9" s="93">
        <f>B9*C9*D9</f>
        <v>360</v>
      </c>
    </row>
    <row r="10" spans="1:5" x14ac:dyDescent="0.25">
      <c r="A10" s="110" t="s">
        <v>62</v>
      </c>
      <c r="B10" s="111"/>
      <c r="C10" s="111"/>
      <c r="D10" s="111"/>
      <c r="E10" s="112"/>
    </row>
    <row r="11" spans="1:5" x14ac:dyDescent="0.25">
      <c r="A11" s="90" t="s">
        <v>63</v>
      </c>
      <c r="B11" s="91">
        <v>2</v>
      </c>
      <c r="C11" s="91">
        <v>2</v>
      </c>
      <c r="D11" s="92">
        <v>15</v>
      </c>
      <c r="E11" s="93">
        <f>B11*C11*D11</f>
        <v>60</v>
      </c>
    </row>
    <row r="12" spans="1:5" x14ac:dyDescent="0.25">
      <c r="A12" s="110" t="s">
        <v>64</v>
      </c>
      <c r="B12" s="111"/>
      <c r="C12" s="111"/>
      <c r="D12" s="111"/>
      <c r="E12" s="112"/>
    </row>
    <row r="13" spans="1:5" x14ac:dyDescent="0.25">
      <c r="A13" s="90" t="s">
        <v>65</v>
      </c>
      <c r="B13" s="91">
        <v>1</v>
      </c>
      <c r="C13" s="91">
        <v>4</v>
      </c>
      <c r="D13" s="92">
        <v>15</v>
      </c>
      <c r="E13" s="93">
        <f>B13*C13*D13</f>
        <v>60</v>
      </c>
    </row>
    <row r="14" spans="1:5" x14ac:dyDescent="0.25">
      <c r="A14" s="90" t="s">
        <v>66</v>
      </c>
      <c r="B14" s="91">
        <v>1</v>
      </c>
      <c r="C14" s="91">
        <v>2</v>
      </c>
      <c r="D14" s="92">
        <v>15</v>
      </c>
      <c r="E14" s="93">
        <f t="shared" ref="E14:E18" si="1">B14*C14*D14</f>
        <v>30</v>
      </c>
    </row>
    <row r="15" spans="1:5" x14ac:dyDescent="0.25">
      <c r="A15" s="90" t="s">
        <v>67</v>
      </c>
      <c r="B15" s="91">
        <v>2</v>
      </c>
      <c r="C15" s="91">
        <v>8</v>
      </c>
      <c r="D15" s="92">
        <v>15</v>
      </c>
      <c r="E15" s="93">
        <f t="shared" si="1"/>
        <v>240</v>
      </c>
    </row>
    <row r="16" spans="1:5" x14ac:dyDescent="0.25">
      <c r="A16" s="90" t="s">
        <v>68</v>
      </c>
      <c r="B16" s="91">
        <v>1</v>
      </c>
      <c r="C16" s="91">
        <v>2</v>
      </c>
      <c r="D16" s="92">
        <v>15</v>
      </c>
      <c r="E16" s="93">
        <f t="shared" si="1"/>
        <v>30</v>
      </c>
    </row>
    <row r="17" spans="1:5" x14ac:dyDescent="0.25">
      <c r="A17" s="90" t="s">
        <v>69</v>
      </c>
      <c r="B17" s="91">
        <v>1</v>
      </c>
      <c r="C17" s="91">
        <v>4</v>
      </c>
      <c r="D17" s="92">
        <v>15</v>
      </c>
      <c r="E17" s="93">
        <f t="shared" si="1"/>
        <v>60</v>
      </c>
    </row>
    <row r="18" spans="1:5" ht="15.75" thickBot="1" x14ac:dyDescent="0.3">
      <c r="A18" s="90" t="s">
        <v>70</v>
      </c>
      <c r="B18" s="91">
        <v>1</v>
      </c>
      <c r="C18" s="91">
        <v>1</v>
      </c>
      <c r="D18" s="92">
        <v>15</v>
      </c>
      <c r="E18" s="93">
        <f t="shared" si="1"/>
        <v>15</v>
      </c>
    </row>
    <row r="19" spans="1:5" ht="17.25" thickTop="1" thickBot="1" x14ac:dyDescent="0.3">
      <c r="A19" s="115" t="s">
        <v>71</v>
      </c>
      <c r="B19" s="116"/>
      <c r="C19" s="116"/>
      <c r="D19" s="116"/>
      <c r="E19" s="94">
        <f>SUM(E4:E7)+E9+E11+SUM(E13:E18)</f>
        <v>990</v>
      </c>
    </row>
    <row r="20" spans="1:5" ht="15.75" thickTop="1" x14ac:dyDescent="0.25">
      <c r="D20" s="84" t="s">
        <v>104</v>
      </c>
    </row>
    <row r="21" spans="1:5" x14ac:dyDescent="0.25">
      <c r="D21" s="84" t="s">
        <v>105</v>
      </c>
    </row>
  </sheetData>
  <mergeCells count="6">
    <mergeCell ref="A12:E12"/>
    <mergeCell ref="A19:D19"/>
    <mergeCell ref="A1:E1"/>
    <mergeCell ref="A3:E3"/>
    <mergeCell ref="A8:E8"/>
    <mergeCell ref="A10:E10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6344-E5F4-49D0-ADB0-292772EAC0CE}">
  <dimension ref="A1:J21"/>
  <sheetViews>
    <sheetView workbookViewId="0">
      <selection activeCell="I4" sqref="I4"/>
    </sheetView>
  </sheetViews>
  <sheetFormatPr defaultRowHeight="15" x14ac:dyDescent="0.25"/>
  <cols>
    <col min="1" max="1" width="49.42578125" bestFit="1" customWidth="1"/>
    <col min="2" max="2" width="19.28515625" bestFit="1" customWidth="1"/>
    <col min="3" max="3" width="18.85546875" bestFit="1" customWidth="1"/>
    <col min="4" max="4" width="9.85546875" bestFit="1" customWidth="1"/>
    <col min="5" max="5" width="15.7109375" bestFit="1" customWidth="1"/>
    <col min="6" max="6" width="11.28515625" bestFit="1" customWidth="1"/>
    <col min="7" max="7" width="9.140625" style="81"/>
  </cols>
  <sheetData>
    <row r="1" spans="1:10" ht="19.5" thickBot="1" x14ac:dyDescent="0.35">
      <c r="A1" s="123" t="s">
        <v>73</v>
      </c>
      <c r="B1" s="124"/>
      <c r="C1" s="124"/>
      <c r="D1" s="124"/>
      <c r="E1" s="124"/>
      <c r="F1" s="125"/>
    </row>
    <row r="2" spans="1:10" ht="15.75" thickBot="1" x14ac:dyDescent="0.3">
      <c r="A2" s="21"/>
      <c r="B2" s="22" t="s">
        <v>74</v>
      </c>
      <c r="C2" s="126" t="s">
        <v>75</v>
      </c>
      <c r="D2" s="127"/>
      <c r="E2" s="127"/>
      <c r="F2" s="128"/>
    </row>
    <row r="3" spans="1:10" ht="15.75" thickBot="1" x14ac:dyDescent="0.3">
      <c r="A3" s="23" t="s">
        <v>76</v>
      </c>
      <c r="B3" s="24" t="s">
        <v>77</v>
      </c>
      <c r="C3" s="25" t="s">
        <v>78</v>
      </c>
      <c r="D3" s="26" t="s">
        <v>79</v>
      </c>
      <c r="E3" s="27" t="s">
        <v>80</v>
      </c>
      <c r="F3" s="28" t="s">
        <v>54</v>
      </c>
      <c r="G3" s="87" t="s">
        <v>121</v>
      </c>
    </row>
    <row r="4" spans="1:10" x14ac:dyDescent="0.25">
      <c r="A4" s="29" t="s">
        <v>123</v>
      </c>
      <c r="B4" s="30">
        <v>8.81</v>
      </c>
      <c r="C4" s="31">
        <v>0.43</v>
      </c>
      <c r="D4" s="32">
        <v>7.85</v>
      </c>
      <c r="E4" s="32">
        <v>1.18</v>
      </c>
      <c r="F4" s="33">
        <v>16.5</v>
      </c>
      <c r="G4" s="88">
        <f>SUM(C4:F4)</f>
        <v>25.96</v>
      </c>
    </row>
    <row r="5" spans="1:10" x14ac:dyDescent="0.25">
      <c r="A5" s="4" t="s">
        <v>124</v>
      </c>
      <c r="B5" s="34">
        <v>24.11</v>
      </c>
      <c r="C5" s="35">
        <v>4.79</v>
      </c>
      <c r="D5" s="36" t="s">
        <v>6</v>
      </c>
      <c r="E5" s="36" t="s">
        <v>6</v>
      </c>
      <c r="F5" s="5" t="s">
        <v>6</v>
      </c>
      <c r="G5" s="89">
        <f t="shared" ref="G5:G8" si="0">SUM(C5:F5)</f>
        <v>4.79</v>
      </c>
    </row>
    <row r="6" spans="1:10" x14ac:dyDescent="0.25">
      <c r="A6" s="29" t="s">
        <v>82</v>
      </c>
      <c r="B6" s="30">
        <v>15.51</v>
      </c>
      <c r="C6" s="31">
        <v>0.77</v>
      </c>
      <c r="D6" s="37">
        <v>3.41</v>
      </c>
      <c r="E6" s="37">
        <v>0.51</v>
      </c>
      <c r="F6" s="33">
        <v>16.5</v>
      </c>
      <c r="G6" s="88">
        <f t="shared" si="0"/>
        <v>21.189999999999998</v>
      </c>
      <c r="J6" t="s">
        <v>17</v>
      </c>
    </row>
    <row r="7" spans="1:10" x14ac:dyDescent="0.25">
      <c r="A7" s="4" t="s">
        <v>120</v>
      </c>
      <c r="B7" s="34">
        <v>13.97</v>
      </c>
      <c r="C7" s="35">
        <v>2.59</v>
      </c>
      <c r="D7" s="38">
        <v>8.1300000000000008</v>
      </c>
      <c r="E7" s="38">
        <v>1.22</v>
      </c>
      <c r="F7" s="6">
        <v>16.5</v>
      </c>
      <c r="G7" s="89">
        <f t="shared" si="0"/>
        <v>28.44</v>
      </c>
    </row>
    <row r="8" spans="1:10" ht="15.75" thickBot="1" x14ac:dyDescent="0.3">
      <c r="A8" s="39" t="s">
        <v>83</v>
      </c>
      <c r="B8" s="40">
        <v>5.82</v>
      </c>
      <c r="C8" s="41">
        <v>0.92</v>
      </c>
      <c r="D8" s="42" t="s">
        <v>6</v>
      </c>
      <c r="E8" s="42" t="s">
        <v>6</v>
      </c>
      <c r="F8" s="43" t="s">
        <v>6</v>
      </c>
      <c r="G8" s="88">
        <f t="shared" si="0"/>
        <v>0.92</v>
      </c>
    </row>
    <row r="9" spans="1:10" x14ac:dyDescent="0.25">
      <c r="A9" s="20"/>
      <c r="B9" s="44"/>
      <c r="C9" s="44"/>
      <c r="D9" s="44"/>
      <c r="E9" s="44"/>
      <c r="F9" s="44"/>
    </row>
    <row r="10" spans="1:10" ht="15.75" thickBot="1" x14ac:dyDescent="0.3"/>
    <row r="11" spans="1:10" ht="16.5" thickBot="1" x14ac:dyDescent="0.3">
      <c r="A11" s="129" t="s">
        <v>102</v>
      </c>
      <c r="B11" s="130"/>
      <c r="C11" s="131"/>
    </row>
    <row r="12" spans="1:10" ht="15.75" thickBot="1" x14ac:dyDescent="0.3">
      <c r="A12" s="1" t="s">
        <v>76</v>
      </c>
      <c r="B12" s="22" t="s">
        <v>84</v>
      </c>
      <c r="C12" s="45" t="s">
        <v>85</v>
      </c>
    </row>
    <row r="13" spans="1:10" x14ac:dyDescent="0.25">
      <c r="A13" s="46" t="s">
        <v>119</v>
      </c>
      <c r="B13" s="47">
        <f>B4*8</f>
        <v>70.48</v>
      </c>
      <c r="C13" s="47">
        <f>G4*8</f>
        <v>207.68</v>
      </c>
    </row>
    <row r="14" spans="1:10" x14ac:dyDescent="0.25">
      <c r="A14" s="13" t="s">
        <v>81</v>
      </c>
      <c r="B14" s="48">
        <f>B5*8</f>
        <v>192.88</v>
      </c>
      <c r="C14" s="48">
        <f>G5*8</f>
        <v>38.32</v>
      </c>
    </row>
    <row r="15" spans="1:10" x14ac:dyDescent="0.25">
      <c r="A15" s="49" t="s">
        <v>82</v>
      </c>
      <c r="B15" s="50">
        <f>B6*8</f>
        <v>124.08</v>
      </c>
      <c r="C15" s="50">
        <f>G6*8</f>
        <v>169.51999999999998</v>
      </c>
    </row>
    <row r="16" spans="1:10" x14ac:dyDescent="0.25">
      <c r="A16" s="17" t="s">
        <v>120</v>
      </c>
      <c r="B16" s="51">
        <f>B7*2</f>
        <v>27.94</v>
      </c>
      <c r="C16" s="51">
        <f>G7*2</f>
        <v>56.88</v>
      </c>
    </row>
    <row r="17" spans="1:3" ht="15.75" thickBot="1" x14ac:dyDescent="0.3">
      <c r="A17" s="52" t="s">
        <v>83</v>
      </c>
      <c r="B17" s="53">
        <f>B8*2</f>
        <v>11.64</v>
      </c>
      <c r="C17" s="53">
        <f>G8*2</f>
        <v>1.84</v>
      </c>
    </row>
    <row r="18" spans="1:3" ht="16.5" thickTop="1" thickBot="1" x14ac:dyDescent="0.3">
      <c r="A18" s="54" t="s">
        <v>86</v>
      </c>
      <c r="B18" s="55">
        <f>SUM(B13:B17)</f>
        <v>427.02</v>
      </c>
      <c r="C18" s="55">
        <f>SUM(C13:C17)</f>
        <v>474.23999999999995</v>
      </c>
    </row>
    <row r="19" spans="1:3" ht="17.25" thickTop="1" thickBot="1" x14ac:dyDescent="0.3">
      <c r="A19" s="56" t="s">
        <v>87</v>
      </c>
      <c r="B19" s="132">
        <f>B18+C18</f>
        <v>901.26</v>
      </c>
      <c r="C19" s="133"/>
    </row>
    <row r="20" spans="1:3" ht="15.75" thickTop="1" x14ac:dyDescent="0.25">
      <c r="A20" s="134" t="s">
        <v>103</v>
      </c>
      <c r="B20" s="135"/>
      <c r="C20" s="136"/>
    </row>
    <row r="21" spans="1:3" ht="15.75" thickBot="1" x14ac:dyDescent="0.3">
      <c r="A21" s="137" t="s">
        <v>88</v>
      </c>
      <c r="B21" s="138"/>
      <c r="C21" s="139"/>
    </row>
  </sheetData>
  <mergeCells count="6">
    <mergeCell ref="A21:C21"/>
    <mergeCell ref="A1:F1"/>
    <mergeCell ref="C2:F2"/>
    <mergeCell ref="A11:C11"/>
    <mergeCell ref="B19:C19"/>
    <mergeCell ref="A20:C20"/>
  </mergeCells>
  <pageMargins left="0.7" right="0.7" top="0.75" bottom="0.75" header="0.3" footer="0.3"/>
  <pageSetup orientation="portrait" horizontalDpi="1200" verticalDpi="1200" r:id="rId1"/>
  <ignoredErrors>
    <ignoredError sqref="G4:G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5173-7342-404C-B250-64F21A97747E}">
  <dimension ref="A1:H12"/>
  <sheetViews>
    <sheetView workbookViewId="0">
      <selection activeCell="E19" sqref="E19"/>
    </sheetView>
  </sheetViews>
  <sheetFormatPr defaultRowHeight="15" x14ac:dyDescent="0.25"/>
  <cols>
    <col min="1" max="1" width="53.42578125" bestFit="1" customWidth="1"/>
    <col min="2" max="2" width="13.28515625" bestFit="1" customWidth="1"/>
    <col min="3" max="3" width="18" style="81" bestFit="1" customWidth="1"/>
    <col min="4" max="4" width="10.5703125" bestFit="1" customWidth="1"/>
    <col min="5" max="5" width="16.7109375" bestFit="1" customWidth="1"/>
    <col min="8" max="8" width="14" customWidth="1"/>
  </cols>
  <sheetData>
    <row r="1" spans="1:8" ht="15.75" x14ac:dyDescent="0.25">
      <c r="A1" s="141" t="s">
        <v>100</v>
      </c>
      <c r="B1" s="142"/>
      <c r="D1" s="85" t="s">
        <v>125</v>
      </c>
    </row>
    <row r="2" spans="1:8" x14ac:dyDescent="0.25">
      <c r="A2" s="57" t="s">
        <v>89</v>
      </c>
      <c r="B2" s="58">
        <f>INPUTS!C44</f>
        <v>10243.26</v>
      </c>
      <c r="C2" s="82"/>
      <c r="D2" s="95">
        <v>45790</v>
      </c>
      <c r="F2" t="s">
        <v>17</v>
      </c>
    </row>
    <row r="3" spans="1:8" x14ac:dyDescent="0.25">
      <c r="A3" s="59" t="s">
        <v>90</v>
      </c>
      <c r="B3" s="60">
        <f>INPUTS!C58</f>
        <v>1129.74</v>
      </c>
    </row>
    <row r="4" spans="1:8" x14ac:dyDescent="0.25">
      <c r="A4" s="61" t="s">
        <v>91</v>
      </c>
      <c r="B4" s="62">
        <f>LABOR!E19</f>
        <v>990</v>
      </c>
    </row>
    <row r="5" spans="1:8" ht="15.75" thickBot="1" x14ac:dyDescent="0.3">
      <c r="A5" s="63" t="s">
        <v>92</v>
      </c>
      <c r="B5" s="64">
        <f>MACHINERY!B19</f>
        <v>901.26</v>
      </c>
      <c r="C5" s="81" t="s">
        <v>72</v>
      </c>
      <c r="E5" t="s">
        <v>17</v>
      </c>
      <c r="G5" t="s">
        <v>72</v>
      </c>
    </row>
    <row r="6" spans="1:8" ht="17.25" thickTop="1" thickBot="1" x14ac:dyDescent="0.3">
      <c r="A6" s="65" t="s">
        <v>93</v>
      </c>
      <c r="B6" s="66">
        <f>SUM(B2:B5)</f>
        <v>13264.26</v>
      </c>
      <c r="C6" s="140" t="s">
        <v>122</v>
      </c>
      <c r="D6" s="140"/>
      <c r="E6" s="140"/>
      <c r="F6" s="140"/>
      <c r="G6" s="140"/>
      <c r="H6" s="140"/>
    </row>
    <row r="7" spans="1:8" ht="15.75" thickBot="1" x14ac:dyDescent="0.3">
      <c r="A7" s="67"/>
      <c r="B7" s="67"/>
    </row>
    <row r="8" spans="1:8" ht="15.75" x14ac:dyDescent="0.25">
      <c r="A8" s="141" t="s">
        <v>101</v>
      </c>
      <c r="B8" s="142"/>
      <c r="C8" s="96" t="s">
        <v>97</v>
      </c>
      <c r="D8" s="87"/>
    </row>
    <row r="9" spans="1:8" x14ac:dyDescent="0.25">
      <c r="A9" s="98" t="s">
        <v>94</v>
      </c>
      <c r="B9" s="99">
        <f>C9*300</f>
        <v>6429</v>
      </c>
      <c r="C9" s="97">
        <v>21.43</v>
      </c>
      <c r="D9" s="143"/>
    </row>
    <row r="10" spans="1:8" x14ac:dyDescent="0.25">
      <c r="A10" s="68" t="s">
        <v>95</v>
      </c>
      <c r="B10" s="69">
        <f>C10*300</f>
        <v>6732</v>
      </c>
      <c r="C10" s="97">
        <v>22.44</v>
      </c>
      <c r="D10" s="143"/>
    </row>
    <row r="11" spans="1:8" x14ac:dyDescent="0.25">
      <c r="A11" s="70" t="s">
        <v>126</v>
      </c>
      <c r="B11" s="71">
        <v>4086</v>
      </c>
      <c r="C11" s="97">
        <v>13.62</v>
      </c>
      <c r="D11" s="143"/>
    </row>
    <row r="12" spans="1:8" ht="15.75" thickBot="1" x14ac:dyDescent="0.3">
      <c r="A12" s="72" t="s">
        <v>127</v>
      </c>
      <c r="B12" s="73">
        <f>C12*300</f>
        <v>2550</v>
      </c>
      <c r="C12" s="97">
        <v>8.5</v>
      </c>
      <c r="D12" s="143"/>
    </row>
  </sheetData>
  <mergeCells count="3">
    <mergeCell ref="C6:H6"/>
    <mergeCell ref="A1:B1"/>
    <mergeCell ref="A8:B8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LABOR</vt:lpstr>
      <vt:lpstr>MACHINERY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Morton, Trent - REE-ARS</dc:creator>
  <cp:lastModifiedBy>Morton, Trent - REE-ARS</cp:lastModifiedBy>
  <dcterms:created xsi:type="dcterms:W3CDTF">2024-06-13T14:33:49Z</dcterms:created>
  <dcterms:modified xsi:type="dcterms:W3CDTF">2025-06-12T18:14:26Z</dcterms:modified>
</cp:coreProperties>
</file>